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CONTRACT'!$A$1:$AD$36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<sst xmlns="http://schemas.openxmlformats.org/spreadsheetml/2006/main" count="117" uniqueCount="84">
  <si>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</si>
  <si>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</si>
  <si>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</si>
  <si>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</si>
  <si>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</si>
  <si>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</si>
  <si>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</si>
  <si>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</si>
  <si>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</si>
  <si>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</si>
  <si>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</si>
  <si>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</si>
  <si>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</si>
  <si>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</si>
  <si>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</si>
  <si>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</si>
  <si>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</si>
  <si>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</si>
  <si>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</si>
  <si>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</si>
  <si>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</si>
  <si>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</si>
  <si>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</si>
  <si>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</si>
  <si>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</si>
  <si>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</si>
  <si>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</si>
  <si>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</si>
  <si>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</si>
  <si>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</si>
  <si>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</si>
  <si>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</si>
  <si>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</si>
  <si>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</si>
  <si>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</si>
  <si>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</si>
  <si>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</si>
  <si>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</si>
  <si>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</si>
  <si>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</si>
  <si>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</si>
  <si>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</si>
  <si>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</si>
  <si>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</si>
  <si>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</si>
  <si>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</si>
  <si>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</si>
  <si>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</si>
  <si>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</si>
  <si>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</si>
  <si>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</si>
  <si>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</si>
  <si>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</si>
  <si>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</si>
  <si>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</si>
  <si>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</si>
  <si>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</si>
  <si>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</si>
  <si>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</si>
  <si>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</si>
  <si>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</si>
  <si>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</si>
  <si>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APRILIE 2022</t>
  </si>
  <si>
    <t>TOTAL TRIM.II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</si>
  <si>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</si>
  <si>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</si>
  <si>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</si>
  <si>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</si>
  <si>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</si>
  <si>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</si>
  <si>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</si>
  <si>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</si>
  <si>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</si>
  <si>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</si>
  <si>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</si>
  <si>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</si>
  <si>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</si>
  <si>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</si>
  <si>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 xml:space="preserve">MAI 2022 </t>
  </si>
  <si>
    <t xml:space="preserve">IUNIE 2022 </t>
  </si>
  <si>
    <t>MARTIE 2022 (VALIDAT)</t>
  </si>
  <si>
    <t>DIMINUARE APRILIE 2022 CONFORM VALIDARII</t>
  </si>
  <si>
    <t>APRILIE 2022 DUPA DIMINUARE (VALIDAT)</t>
  </si>
  <si>
    <t>IUNIE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</si>
</sst>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:J15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4" width="21.28125" style="29" customWidth="1"/>
    <col min="5" max="5" width="19.57421875" style="29" customWidth="1"/>
    <col min="6" max="6" width="21.28125" style="29" customWidth="1"/>
    <col min="7" max="7" width="19.28125" style="29" customWidth="1"/>
    <col min="8" max="8" width="21.28125" style="29" customWidth="1"/>
    <col min="9" max="9" width="19.28125" style="29" customWidth="1"/>
    <col min="10" max="10" width="20.57421875" style="5" customWidth="1"/>
    <col min="11" max="11" width="22.140625" style="5" customWidth="1"/>
    <col min="12" max="12" width="20.7109375" style="5" customWidth="1"/>
    <col min="13" max="13" width="19.8515625" style="5" customWidth="1"/>
    <col min="14" max="14" width="20.00390625" style="5" customWidth="1"/>
    <col min="15" max="16" width="20.28125" style="5" customWidth="1"/>
    <col min="17" max="17" width="21.8515625" style="5" customWidth="1"/>
    <col min="18" max="18" width="19.7109375" style="5" customWidth="1"/>
    <col min="19" max="19" width="21.140625" style="5" customWidth="1"/>
    <col min="20" max="20" width="22.00390625" style="5" customWidth="1"/>
    <col min="21" max="21" width="20.8515625" style="5" customWidth="1"/>
    <col min="22" max="23" width="20.57421875" style="5" customWidth="1"/>
    <col min="24" max="24" width="21.421875" style="5" customWidth="1"/>
    <col min="25" max="25" width="20.421875" style="5" customWidth="1"/>
    <col min="26" max="26" width="20.00390625" style="5" customWidth="1"/>
    <col min="27" max="27" width="21.140625" style="5" customWidth="1"/>
    <col min="28" max="28" width="23.28125" style="5" customWidth="1"/>
    <col min="29" max="29" width="22.28125" style="23" customWidth="1"/>
    <col min="30" max="30" width="21.57421875" style="23" customWidth="1"/>
    <col min="31" max="31" width="14.28125" style="5" customWidth="1"/>
    <col min="32" max="32" width="14.28125" style="5" bestFit="1" customWidth="1"/>
    <col min="33" max="16384" width="9.140625" style="5" customWidth="1"/>
  </cols>
  <sheetData>
    <row r="1" ht="18" customHeight="1"/>
    <row r="2" spans="1:30" s="11" customFormat="1" ht="25.5" customHeight="1">
      <c r="A2" s="12"/>
      <c r="B2" s="32" t="s">
        <v>53</v>
      </c>
      <c r="C2" s="30"/>
      <c r="D2" s="31"/>
      <c r="E2" s="31"/>
      <c r="F2" s="31"/>
      <c r="G2" s="31"/>
      <c r="H2" s="31"/>
      <c r="I2" s="31"/>
      <c r="L2" s="5"/>
      <c r="M2" s="5"/>
      <c r="N2" s="5"/>
      <c r="AC2" s="34"/>
      <c r="AD2" s="34"/>
    </row>
    <row r="3" spans="1:28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03.5" customHeight="1">
      <c r="A5" s="13" t="s">
        <v>0</v>
      </c>
      <c r="B5" s="3" t="s">
        <v>1</v>
      </c>
      <c r="C5" s="18" t="s">
        <v>20</v>
      </c>
      <c r="D5" s="6" t="s">
        <v>74</v>
      </c>
      <c r="E5" s="6" t="s">
        <v>56</v>
      </c>
      <c r="F5" s="6" t="s">
        <v>75</v>
      </c>
      <c r="G5" s="6" t="s">
        <v>60</v>
      </c>
      <c r="H5" s="6" t="s">
        <v>80</v>
      </c>
      <c r="I5" s="6" t="s">
        <v>61</v>
      </c>
      <c r="J5" s="6" t="s">
        <v>54</v>
      </c>
      <c r="K5" s="6" t="s">
        <v>57</v>
      </c>
      <c r="L5" s="6" t="s">
        <v>62</v>
      </c>
      <c r="M5" s="6" t="s">
        <v>81</v>
      </c>
      <c r="N5" s="6" t="s">
        <v>82</v>
      </c>
      <c r="O5" s="6" t="s">
        <v>78</v>
      </c>
      <c r="P5" s="6" t="s">
        <v>76</v>
      </c>
      <c r="Q5" s="6" t="s">
        <v>79</v>
      </c>
      <c r="R5" s="6" t="s">
        <v>63</v>
      </c>
      <c r="S5" s="6" t="s">
        <v>77</v>
      </c>
      <c r="T5" s="6" t="s">
        <v>64</v>
      </c>
      <c r="U5" s="6" t="s">
        <v>65</v>
      </c>
      <c r="V5" s="6" t="s">
        <v>66</v>
      </c>
      <c r="W5" s="6" t="s">
        <v>67</v>
      </c>
      <c r="X5" s="6" t="s">
        <v>68</v>
      </c>
      <c r="Y5" s="6" t="s">
        <v>69</v>
      </c>
      <c r="Z5" s="6" t="s">
        <v>70</v>
      </c>
      <c r="AA5" s="6" t="s">
        <v>71</v>
      </c>
      <c r="AB5" s="6" t="s">
        <v>55</v>
      </c>
      <c r="AC5" s="6" t="s">
        <v>58</v>
      </c>
      <c r="AD5" s="6" t="s">
        <v>59</v>
      </c>
    </row>
    <row r="6" spans="1:30" s="29" customFormat="1" ht="39.75" customHeight="1">
      <c r="A6" s="28">
        <v>1</v>
      </c>
      <c r="B6" s="24" t="s">
        <v>7</v>
      </c>
      <c r="C6" s="19" t="s">
        <v>30</v>
      </c>
      <c r="D6" s="40">
        <v>40500</v>
      </c>
      <c r="E6" s="40">
        <v>0</v>
      </c>
      <c r="F6" s="40">
        <v>50850</v>
      </c>
      <c r="G6" s="40">
        <v>0</v>
      </c>
      <c r="H6" s="40">
        <v>49050</v>
      </c>
      <c r="I6" s="40">
        <v>0</v>
      </c>
      <c r="J6" s="40">
        <f aca="true" t="shared" si="0" ref="J6:J30">H6+F6+D6</f>
        <v>140400</v>
      </c>
      <c r="K6" s="40">
        <f aca="true" t="shared" si="1" ref="K6:K30">E6+J6+G6+I6</f>
        <v>140400</v>
      </c>
      <c r="L6" s="40">
        <f>44922.62-372.62</f>
        <v>44550</v>
      </c>
      <c r="M6" s="40">
        <f>L6-N6</f>
        <v>0</v>
      </c>
      <c r="N6" s="40">
        <v>44550</v>
      </c>
      <c r="O6" s="40">
        <v>42555.26</v>
      </c>
      <c r="P6" s="40">
        <v>0</v>
      </c>
      <c r="Q6" s="40">
        <v>44805.26</v>
      </c>
      <c r="R6" s="40">
        <f aca="true" t="shared" si="2" ref="R6:R30">Q6+O6+N6</f>
        <v>131910.52000000002</v>
      </c>
      <c r="S6" s="40">
        <f aca="true" t="shared" si="3" ref="S6:S30">P6+R6</f>
        <v>131910.52000000002</v>
      </c>
      <c r="T6" s="40">
        <v>39391.25</v>
      </c>
      <c r="U6" s="40">
        <v>39391.25</v>
      </c>
      <c r="V6" s="40">
        <v>39391.25</v>
      </c>
      <c r="W6" s="40">
        <f>V6+U6+T6</f>
        <v>118173.75</v>
      </c>
      <c r="X6" s="40">
        <v>23415.14</v>
      </c>
      <c r="Y6" s="40">
        <v>23415.14</v>
      </c>
      <c r="Z6" s="40">
        <f>11700-364.55</f>
        <v>11335.45</v>
      </c>
      <c r="AA6" s="40">
        <f>Z6+Y6+X6</f>
        <v>58165.729999999996</v>
      </c>
      <c r="AB6" s="40">
        <f aca="true" t="shared" si="4" ref="AB6:AB30">AA6+W6+R6+J6</f>
        <v>448650</v>
      </c>
      <c r="AC6" s="40">
        <f aca="true" t="shared" si="5" ref="AC6:AC30">E6+G6+I6+P6</f>
        <v>0</v>
      </c>
      <c r="AD6" s="40">
        <f>AB6+AC6</f>
        <v>448650</v>
      </c>
    </row>
    <row r="7" spans="1:30" s="29" customFormat="1" ht="39.75" customHeight="1">
      <c r="A7" s="28">
        <v>2</v>
      </c>
      <c r="B7" s="24" t="s">
        <v>40</v>
      </c>
      <c r="C7" s="19" t="s">
        <v>38</v>
      </c>
      <c r="D7" s="40">
        <v>189380</v>
      </c>
      <c r="E7" s="40">
        <v>103032.21</v>
      </c>
      <c r="F7" s="40">
        <v>234857.79</v>
      </c>
      <c r="G7" s="40">
        <v>174565</v>
      </c>
      <c r="H7" s="40">
        <v>225575</v>
      </c>
      <c r="I7" s="40">
        <v>161732.21</v>
      </c>
      <c r="J7" s="40">
        <f t="shared" si="0"/>
        <v>649812.79</v>
      </c>
      <c r="K7" s="40">
        <f t="shared" si="1"/>
        <v>1089142.21</v>
      </c>
      <c r="L7" s="40">
        <f>204484.11-1.32</f>
        <v>204482.78999999998</v>
      </c>
      <c r="M7" s="40">
        <f aca="true" t="shared" si="6" ref="M7:M30">L7-N7</f>
        <v>0</v>
      </c>
      <c r="N7" s="40">
        <v>204482.79</v>
      </c>
      <c r="O7" s="40">
        <v>206251.46</v>
      </c>
      <c r="P7" s="40">
        <v>252680</v>
      </c>
      <c r="Q7" s="40">
        <v>217336.46</v>
      </c>
      <c r="R7" s="40">
        <f t="shared" si="2"/>
        <v>628070.71</v>
      </c>
      <c r="S7" s="40">
        <f t="shared" si="3"/>
        <v>880750.71</v>
      </c>
      <c r="T7" s="40">
        <v>191513.32</v>
      </c>
      <c r="U7" s="40">
        <v>191513.32</v>
      </c>
      <c r="V7" s="40">
        <v>191513.32</v>
      </c>
      <c r="W7" s="40">
        <f aca="true" t="shared" si="7" ref="W7:W15">V7+U7+T7</f>
        <v>574539.96</v>
      </c>
      <c r="X7" s="40">
        <v>113840.28</v>
      </c>
      <c r="Y7" s="40">
        <v>113840.28</v>
      </c>
      <c r="Z7" s="40">
        <f>56883.36-1.8</f>
        <v>56881.56</v>
      </c>
      <c r="AA7" s="40">
        <f aca="true" t="shared" si="8" ref="AA7:AA30">Z7+Y7+X7</f>
        <v>284562.12</v>
      </c>
      <c r="AB7" s="40">
        <f t="shared" si="4"/>
        <v>2136985.58</v>
      </c>
      <c r="AC7" s="40">
        <f t="shared" si="5"/>
        <v>692009.42</v>
      </c>
      <c r="AD7" s="40">
        <f aca="true" t="shared" si="9" ref="AD7:AD30">AB7+AC7</f>
        <v>2828995</v>
      </c>
    </row>
    <row r="8" spans="1:30" s="29" customFormat="1" ht="39.75" customHeight="1">
      <c r="A8" s="28">
        <v>2</v>
      </c>
      <c r="B8" s="24" t="s">
        <v>48</v>
      </c>
      <c r="C8" s="19" t="s">
        <v>38</v>
      </c>
      <c r="D8" s="40">
        <v>15408</v>
      </c>
      <c r="E8" s="40">
        <v>0</v>
      </c>
      <c r="F8" s="40">
        <v>16270</v>
      </c>
      <c r="G8" s="40">
        <v>0</v>
      </c>
      <c r="H8" s="40">
        <v>16091</v>
      </c>
      <c r="I8" s="40">
        <v>0</v>
      </c>
      <c r="J8" s="40">
        <f t="shared" si="0"/>
        <v>47769</v>
      </c>
      <c r="K8" s="40">
        <f t="shared" si="1"/>
        <v>47769</v>
      </c>
      <c r="L8" s="40">
        <f>16115.16-0.16</f>
        <v>16115</v>
      </c>
      <c r="M8" s="40">
        <f t="shared" si="6"/>
        <v>127</v>
      </c>
      <c r="N8" s="40">
        <v>15988</v>
      </c>
      <c r="O8" s="40">
        <v>10952.31</v>
      </c>
      <c r="P8" s="40">
        <v>0</v>
      </c>
      <c r="Q8" s="40">
        <v>10952.31</v>
      </c>
      <c r="R8" s="40">
        <f t="shared" si="2"/>
        <v>37892.619999999995</v>
      </c>
      <c r="S8" s="40">
        <f t="shared" si="3"/>
        <v>37892.619999999995</v>
      </c>
      <c r="T8" s="40">
        <v>10948.41</v>
      </c>
      <c r="U8" s="40">
        <v>10948.41</v>
      </c>
      <c r="V8" s="40">
        <v>10948.41</v>
      </c>
      <c r="W8" s="40">
        <f t="shared" si="7"/>
        <v>32845.229999999996</v>
      </c>
      <c r="X8" s="40">
        <v>6508.01</v>
      </c>
      <c r="Y8" s="40">
        <v>6508.01</v>
      </c>
      <c r="Z8" s="40">
        <f>3251.89-0.76</f>
        <v>3251.1299999999997</v>
      </c>
      <c r="AA8" s="40">
        <f t="shared" si="8"/>
        <v>16267.15</v>
      </c>
      <c r="AB8" s="40">
        <f t="shared" si="4"/>
        <v>134774</v>
      </c>
      <c r="AC8" s="40">
        <f t="shared" si="5"/>
        <v>0</v>
      </c>
      <c r="AD8" s="40">
        <f t="shared" si="9"/>
        <v>134774</v>
      </c>
    </row>
    <row r="9" spans="1:30" s="29" customFormat="1" ht="39.75" customHeight="1">
      <c r="A9" s="28">
        <v>3</v>
      </c>
      <c r="B9" s="24" t="s">
        <v>3</v>
      </c>
      <c r="C9" s="19" t="s">
        <v>35</v>
      </c>
      <c r="D9" s="40">
        <v>104946</v>
      </c>
      <c r="E9" s="40">
        <v>62202.54</v>
      </c>
      <c r="F9" s="40">
        <v>131576.46</v>
      </c>
      <c r="G9" s="40">
        <v>99751</v>
      </c>
      <c r="H9" s="40">
        <v>126562</v>
      </c>
      <c r="I9" s="40">
        <v>118328.54</v>
      </c>
      <c r="J9" s="40">
        <f t="shared" si="0"/>
        <v>363084.45999999996</v>
      </c>
      <c r="K9" s="40">
        <f t="shared" si="1"/>
        <v>643366.54</v>
      </c>
      <c r="L9" s="40">
        <f>114798.5-0.04</f>
        <v>114798.46</v>
      </c>
      <c r="M9" s="40">
        <f t="shared" si="6"/>
        <v>0</v>
      </c>
      <c r="N9" s="40">
        <v>114798.46</v>
      </c>
      <c r="O9" s="40">
        <v>107203.44</v>
      </c>
      <c r="P9" s="40">
        <v>194043</v>
      </c>
      <c r="Q9" s="40">
        <v>113418.44</v>
      </c>
      <c r="R9" s="40">
        <f t="shared" si="2"/>
        <v>335420.34</v>
      </c>
      <c r="S9" s="40">
        <f t="shared" si="3"/>
        <v>529463.3400000001</v>
      </c>
      <c r="T9" s="40">
        <v>98978.22</v>
      </c>
      <c r="U9" s="40">
        <v>98978.22</v>
      </c>
      <c r="V9" s="40">
        <v>98978.22</v>
      </c>
      <c r="W9" s="40">
        <f t="shared" si="7"/>
        <v>296934.66000000003</v>
      </c>
      <c r="X9" s="40">
        <v>58835.12</v>
      </c>
      <c r="Y9" s="40">
        <v>58835.12</v>
      </c>
      <c r="Z9" s="40">
        <f>29398.54-0.32</f>
        <v>29398.22</v>
      </c>
      <c r="AA9" s="40">
        <f t="shared" si="8"/>
        <v>147068.46</v>
      </c>
      <c r="AB9" s="40">
        <f t="shared" si="4"/>
        <v>1142507.92</v>
      </c>
      <c r="AC9" s="40">
        <f t="shared" si="5"/>
        <v>474325.08</v>
      </c>
      <c r="AD9" s="40">
        <f t="shared" si="9"/>
        <v>1616833</v>
      </c>
    </row>
    <row r="10" spans="1:30" s="29" customFormat="1" ht="39.75" customHeight="1">
      <c r="A10" s="28">
        <v>4</v>
      </c>
      <c r="B10" s="33" t="s">
        <v>41</v>
      </c>
      <c r="C10" s="20" t="s">
        <v>42</v>
      </c>
      <c r="D10" s="40">
        <v>24625</v>
      </c>
      <c r="E10" s="40">
        <v>0</v>
      </c>
      <c r="F10" s="40">
        <v>27925</v>
      </c>
      <c r="G10" s="40">
        <v>0</v>
      </c>
      <c r="H10" s="40">
        <v>52250</v>
      </c>
      <c r="I10" s="40">
        <v>0</v>
      </c>
      <c r="J10" s="40">
        <f t="shared" si="0"/>
        <v>104800</v>
      </c>
      <c r="K10" s="40">
        <f t="shared" si="1"/>
        <v>104800</v>
      </c>
      <c r="L10" s="40">
        <f>49638.29-13.29</f>
        <v>49625</v>
      </c>
      <c r="M10" s="40">
        <f t="shared" si="6"/>
        <v>0</v>
      </c>
      <c r="N10" s="40">
        <v>49625</v>
      </c>
      <c r="O10" s="40">
        <v>50801.23</v>
      </c>
      <c r="P10" s="40">
        <v>0</v>
      </c>
      <c r="Q10" s="40">
        <v>53101.23</v>
      </c>
      <c r="R10" s="40">
        <f t="shared" si="2"/>
        <v>153527.46000000002</v>
      </c>
      <c r="S10" s="40">
        <f t="shared" si="3"/>
        <v>153527.46000000002</v>
      </c>
      <c r="T10" s="40">
        <v>48434</v>
      </c>
      <c r="U10" s="40">
        <v>48434</v>
      </c>
      <c r="V10" s="40">
        <v>48434</v>
      </c>
      <c r="W10" s="40">
        <f t="shared" si="7"/>
        <v>145302</v>
      </c>
      <c r="X10" s="40">
        <v>28790.38</v>
      </c>
      <c r="Y10" s="40">
        <v>28790.38</v>
      </c>
      <c r="Z10" s="40">
        <f>14385.88-21.1</f>
        <v>14364.779999999999</v>
      </c>
      <c r="AA10" s="40">
        <f t="shared" si="8"/>
        <v>71945.54000000001</v>
      </c>
      <c r="AB10" s="40">
        <f t="shared" si="4"/>
        <v>475575</v>
      </c>
      <c r="AC10" s="40">
        <f t="shared" si="5"/>
        <v>0</v>
      </c>
      <c r="AD10" s="40">
        <f t="shared" si="9"/>
        <v>475575</v>
      </c>
    </row>
    <row r="11" spans="1:30" s="29" customFormat="1" ht="39.75" customHeight="1">
      <c r="A11" s="28">
        <v>5</v>
      </c>
      <c r="B11" s="24" t="s">
        <v>4</v>
      </c>
      <c r="C11" s="19" t="s">
        <v>28</v>
      </c>
      <c r="D11" s="40">
        <v>51572</v>
      </c>
      <c r="E11" s="40">
        <v>0</v>
      </c>
      <c r="F11" s="40">
        <v>52910</v>
      </c>
      <c r="G11" s="40">
        <v>0</v>
      </c>
      <c r="H11" s="40">
        <v>57470</v>
      </c>
      <c r="I11" s="40">
        <v>0</v>
      </c>
      <c r="J11" s="40">
        <f t="shared" si="0"/>
        <v>161952</v>
      </c>
      <c r="K11" s="40">
        <f t="shared" si="1"/>
        <v>161952</v>
      </c>
      <c r="L11" s="40">
        <f>57678.73-0.73</f>
        <v>57678</v>
      </c>
      <c r="M11" s="40">
        <f t="shared" si="6"/>
        <v>11271</v>
      </c>
      <c r="N11" s="40">
        <v>46407</v>
      </c>
      <c r="O11" s="40">
        <v>54949.34</v>
      </c>
      <c r="P11" s="40">
        <v>0</v>
      </c>
      <c r="Q11" s="40">
        <v>54949.34</v>
      </c>
      <c r="R11" s="40">
        <f t="shared" si="2"/>
        <v>156305.68</v>
      </c>
      <c r="S11" s="40">
        <f t="shared" si="3"/>
        <v>156305.68</v>
      </c>
      <c r="T11" s="40">
        <v>54929.8</v>
      </c>
      <c r="U11" s="40">
        <v>54929.8</v>
      </c>
      <c r="V11" s="40">
        <v>54929.8</v>
      </c>
      <c r="W11" s="40">
        <f t="shared" si="7"/>
        <v>164789.40000000002</v>
      </c>
      <c r="X11" s="40">
        <v>32651.64</v>
      </c>
      <c r="Y11" s="40">
        <v>32651.64</v>
      </c>
      <c r="Z11" s="40">
        <f>16315.25-0.61</f>
        <v>16314.64</v>
      </c>
      <c r="AA11" s="40">
        <f t="shared" si="8"/>
        <v>81617.92</v>
      </c>
      <c r="AB11" s="40">
        <f t="shared" si="4"/>
        <v>564665</v>
      </c>
      <c r="AC11" s="40">
        <f t="shared" si="5"/>
        <v>0</v>
      </c>
      <c r="AD11" s="40">
        <f t="shared" si="9"/>
        <v>564665</v>
      </c>
    </row>
    <row r="12" spans="1:30" s="29" customFormat="1" ht="39.75" customHeight="1">
      <c r="A12" s="28">
        <v>6</v>
      </c>
      <c r="B12" s="25" t="s">
        <v>18</v>
      </c>
      <c r="C12" s="20" t="s">
        <v>34</v>
      </c>
      <c r="D12" s="40">
        <v>84523</v>
      </c>
      <c r="E12" s="40">
        <v>0</v>
      </c>
      <c r="F12" s="40">
        <v>105969</v>
      </c>
      <c r="G12" s="40">
        <v>25649</v>
      </c>
      <c r="H12" s="40">
        <v>105606</v>
      </c>
      <c r="I12" s="40">
        <v>27054</v>
      </c>
      <c r="J12" s="40">
        <f t="shared" si="0"/>
        <v>296098</v>
      </c>
      <c r="K12" s="40">
        <f t="shared" si="1"/>
        <v>348801</v>
      </c>
      <c r="L12" s="40">
        <f>96131.42-0.42</f>
        <v>96131</v>
      </c>
      <c r="M12" s="40">
        <f t="shared" si="6"/>
        <v>0</v>
      </c>
      <c r="N12" s="40">
        <v>96131</v>
      </c>
      <c r="O12" s="40">
        <v>99018.53</v>
      </c>
      <c r="P12" s="40">
        <v>39411</v>
      </c>
      <c r="Q12" s="40">
        <v>104156.53</v>
      </c>
      <c r="R12" s="40">
        <f t="shared" si="2"/>
        <v>299306.06</v>
      </c>
      <c r="S12" s="40">
        <f t="shared" si="3"/>
        <v>338717.06</v>
      </c>
      <c r="T12" s="40">
        <v>92298.69</v>
      </c>
      <c r="U12" s="40">
        <v>92298.69</v>
      </c>
      <c r="V12" s="40">
        <v>92298.69</v>
      </c>
      <c r="W12" s="40">
        <f t="shared" si="7"/>
        <v>276896.07</v>
      </c>
      <c r="X12" s="40">
        <v>54864.64</v>
      </c>
      <c r="Y12" s="40">
        <v>54864.64</v>
      </c>
      <c r="Z12" s="40">
        <f>27414.57-0.98</f>
        <v>27413.59</v>
      </c>
      <c r="AA12" s="40">
        <f t="shared" si="8"/>
        <v>137142.87</v>
      </c>
      <c r="AB12" s="40">
        <f t="shared" si="4"/>
        <v>1009443</v>
      </c>
      <c r="AC12" s="40">
        <f t="shared" si="5"/>
        <v>92114</v>
      </c>
      <c r="AD12" s="40">
        <f t="shared" si="9"/>
        <v>1101557</v>
      </c>
    </row>
    <row r="13" spans="1:30" s="29" customFormat="1" ht="57.75" customHeight="1">
      <c r="A13" s="28">
        <v>7</v>
      </c>
      <c r="B13" s="25" t="s">
        <v>49</v>
      </c>
      <c r="C13" s="20" t="s">
        <v>50</v>
      </c>
      <c r="D13" s="40">
        <v>90460</v>
      </c>
      <c r="E13" s="40">
        <v>0</v>
      </c>
      <c r="F13" s="40">
        <v>116280</v>
      </c>
      <c r="G13" s="40">
        <v>0</v>
      </c>
      <c r="H13" s="40">
        <v>124525</v>
      </c>
      <c r="I13" s="40">
        <v>8010</v>
      </c>
      <c r="J13" s="40">
        <f t="shared" si="0"/>
        <v>331265</v>
      </c>
      <c r="K13" s="40">
        <f t="shared" si="1"/>
        <v>339275</v>
      </c>
      <c r="L13" s="40">
        <f>114242.41-2.41</f>
        <v>114240</v>
      </c>
      <c r="M13" s="40">
        <f t="shared" si="6"/>
        <v>5770</v>
      </c>
      <c r="N13" s="40">
        <v>108470</v>
      </c>
      <c r="O13" s="40">
        <v>117426.14</v>
      </c>
      <c r="P13" s="40">
        <v>17845</v>
      </c>
      <c r="Q13" s="40">
        <v>109946.14</v>
      </c>
      <c r="R13" s="40">
        <f t="shared" si="2"/>
        <v>335842.28</v>
      </c>
      <c r="S13" s="40">
        <f t="shared" si="3"/>
        <v>353687.28</v>
      </c>
      <c r="T13" s="40">
        <v>109907.03</v>
      </c>
      <c r="U13" s="40">
        <v>109907.03</v>
      </c>
      <c r="V13" s="40">
        <v>109907.03</v>
      </c>
      <c r="W13" s="40">
        <f t="shared" si="7"/>
        <v>329721.08999999997</v>
      </c>
      <c r="X13" s="40">
        <v>65331.48</v>
      </c>
      <c r="Y13" s="40">
        <v>65331.48</v>
      </c>
      <c r="Z13" s="40">
        <f>32644.62-10.95</f>
        <v>32633.67</v>
      </c>
      <c r="AA13" s="40">
        <f t="shared" si="8"/>
        <v>163296.63</v>
      </c>
      <c r="AB13" s="40">
        <f t="shared" si="4"/>
        <v>1160125</v>
      </c>
      <c r="AC13" s="40">
        <f t="shared" si="5"/>
        <v>25855</v>
      </c>
      <c r="AD13" s="40">
        <f t="shared" si="9"/>
        <v>1185980</v>
      </c>
    </row>
    <row r="14" spans="1:30" s="29" customFormat="1" ht="57.75" customHeight="1">
      <c r="A14" s="28">
        <v>8</v>
      </c>
      <c r="B14" s="25" t="s">
        <v>73</v>
      </c>
      <c r="C14" s="20" t="s">
        <v>72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f t="shared" si="0"/>
        <v>0</v>
      </c>
      <c r="K14" s="40">
        <f t="shared" si="1"/>
        <v>0</v>
      </c>
      <c r="L14" s="40">
        <v>0</v>
      </c>
      <c r="M14" s="40">
        <f t="shared" si="6"/>
        <v>0</v>
      </c>
      <c r="N14" s="40">
        <v>0</v>
      </c>
      <c r="O14" s="40">
        <v>99854.04</v>
      </c>
      <c r="P14" s="40">
        <v>0</v>
      </c>
      <c r="Q14" s="40">
        <v>99854.04</v>
      </c>
      <c r="R14" s="40">
        <f t="shared" si="2"/>
        <v>199708.08</v>
      </c>
      <c r="S14" s="40">
        <f t="shared" si="3"/>
        <v>199708.08</v>
      </c>
      <c r="T14" s="40">
        <v>99818.52</v>
      </c>
      <c r="U14" s="40">
        <v>99818.52</v>
      </c>
      <c r="V14" s="40">
        <v>99818.52</v>
      </c>
      <c r="W14" s="40">
        <f t="shared" si="7"/>
        <v>299455.56</v>
      </c>
      <c r="X14" s="40">
        <v>59334.61</v>
      </c>
      <c r="Y14" s="40">
        <v>59334.61</v>
      </c>
      <c r="Z14" s="40">
        <f>29648.14-31</f>
        <v>29617.14</v>
      </c>
      <c r="AA14" s="40">
        <f t="shared" si="8"/>
        <v>148286.36</v>
      </c>
      <c r="AB14" s="40">
        <f t="shared" si="4"/>
        <v>647450</v>
      </c>
      <c r="AC14" s="40">
        <f t="shared" si="5"/>
        <v>0</v>
      </c>
      <c r="AD14" s="40">
        <f t="shared" si="9"/>
        <v>647450</v>
      </c>
    </row>
    <row r="15" spans="1:30" s="29" customFormat="1" ht="39.75" customHeight="1">
      <c r="A15" s="28">
        <v>9</v>
      </c>
      <c r="B15" s="24" t="s">
        <v>39</v>
      </c>
      <c r="C15" s="19" t="s">
        <v>33</v>
      </c>
      <c r="D15" s="40">
        <v>15200</v>
      </c>
      <c r="E15" s="40">
        <v>0</v>
      </c>
      <c r="F15" s="40">
        <v>17425</v>
      </c>
      <c r="G15" s="40">
        <v>0</v>
      </c>
      <c r="H15" s="40">
        <v>21023</v>
      </c>
      <c r="I15" s="40">
        <v>0</v>
      </c>
      <c r="J15" s="40">
        <f t="shared" si="0"/>
        <v>53648</v>
      </c>
      <c r="K15" s="40">
        <f t="shared" si="1"/>
        <v>53648</v>
      </c>
      <c r="L15" s="40">
        <f>27149.35-0.35</f>
        <v>27149</v>
      </c>
      <c r="M15" s="40">
        <f t="shared" si="6"/>
        <v>10588</v>
      </c>
      <c r="N15" s="40">
        <v>16561</v>
      </c>
      <c r="O15" s="40">
        <v>26203.19</v>
      </c>
      <c r="P15" s="40">
        <v>0</v>
      </c>
      <c r="Q15" s="40">
        <v>26203.19</v>
      </c>
      <c r="R15" s="40">
        <f t="shared" si="2"/>
        <v>68967.38</v>
      </c>
      <c r="S15" s="40">
        <f t="shared" si="3"/>
        <v>68967.38</v>
      </c>
      <c r="T15" s="40">
        <v>26193.87</v>
      </c>
      <c r="U15" s="40">
        <v>26193.87</v>
      </c>
      <c r="V15" s="40">
        <v>26193.87</v>
      </c>
      <c r="W15" s="40">
        <f t="shared" si="7"/>
        <v>78581.61</v>
      </c>
      <c r="X15" s="40">
        <v>15570.29</v>
      </c>
      <c r="Y15" s="40">
        <v>15570.29</v>
      </c>
      <c r="Z15" s="40">
        <f>7780.1-0.67</f>
        <v>7779.43</v>
      </c>
      <c r="AA15" s="40">
        <f t="shared" si="8"/>
        <v>38920.01</v>
      </c>
      <c r="AB15" s="40">
        <f t="shared" si="4"/>
        <v>240117</v>
      </c>
      <c r="AC15" s="40">
        <f t="shared" si="5"/>
        <v>0</v>
      </c>
      <c r="AD15" s="40">
        <f t="shared" si="9"/>
        <v>240117</v>
      </c>
    </row>
    <row r="16" spans="1:30" s="29" customFormat="1" ht="39.75" customHeight="1">
      <c r="A16" s="28">
        <v>10</v>
      </c>
      <c r="B16" s="25" t="s">
        <v>13</v>
      </c>
      <c r="C16" s="20" t="s">
        <v>22</v>
      </c>
      <c r="D16" s="40">
        <v>8734</v>
      </c>
      <c r="E16" s="40">
        <v>0</v>
      </c>
      <c r="F16" s="40">
        <v>10338</v>
      </c>
      <c r="G16" s="40">
        <v>0</v>
      </c>
      <c r="H16" s="40">
        <v>15205</v>
      </c>
      <c r="I16" s="40">
        <v>0</v>
      </c>
      <c r="J16" s="40">
        <f t="shared" si="0"/>
        <v>34277</v>
      </c>
      <c r="K16" s="40">
        <f t="shared" si="1"/>
        <v>34277</v>
      </c>
      <c r="L16" s="40">
        <f>26845.91-0.91</f>
        <v>26845</v>
      </c>
      <c r="M16" s="40">
        <f t="shared" si="6"/>
        <v>17850</v>
      </c>
      <c r="N16" s="40">
        <v>8995</v>
      </c>
      <c r="O16" s="40">
        <v>24801.37</v>
      </c>
      <c r="P16" s="40">
        <v>0</v>
      </c>
      <c r="Q16" s="40">
        <v>24801.37</v>
      </c>
      <c r="R16" s="40">
        <f t="shared" si="2"/>
        <v>58597.74</v>
      </c>
      <c r="S16" s="40">
        <f t="shared" si="3"/>
        <v>58597.74</v>
      </c>
      <c r="T16" s="40">
        <v>24792.55</v>
      </c>
      <c r="U16" s="40">
        <v>24792.55</v>
      </c>
      <c r="V16" s="40">
        <v>24792.55</v>
      </c>
      <c r="W16" s="40">
        <f aca="true" t="shared" si="10" ref="W16:W30">V16+U16+T16</f>
        <v>74377.65</v>
      </c>
      <c r="X16" s="40">
        <v>14737.31</v>
      </c>
      <c r="Y16" s="40">
        <v>14737.31</v>
      </c>
      <c r="Z16" s="40">
        <f>7363.9-0.91</f>
        <v>7362.99</v>
      </c>
      <c r="AA16" s="40">
        <f t="shared" si="8"/>
        <v>36837.61</v>
      </c>
      <c r="AB16" s="40">
        <f t="shared" si="4"/>
        <v>204090</v>
      </c>
      <c r="AC16" s="40">
        <f t="shared" si="5"/>
        <v>0</v>
      </c>
      <c r="AD16" s="40">
        <f t="shared" si="9"/>
        <v>204090</v>
      </c>
    </row>
    <row r="17" spans="1:30" s="29" customFormat="1" ht="39.75" customHeight="1">
      <c r="A17" s="28">
        <v>11</v>
      </c>
      <c r="B17" s="24" t="s">
        <v>8</v>
      </c>
      <c r="C17" s="19" t="s">
        <v>27</v>
      </c>
      <c r="D17" s="40">
        <v>34044</v>
      </c>
      <c r="E17" s="40">
        <v>0</v>
      </c>
      <c r="F17" s="40">
        <v>39733</v>
      </c>
      <c r="G17" s="40">
        <v>0</v>
      </c>
      <c r="H17" s="40">
        <v>42260</v>
      </c>
      <c r="I17" s="40">
        <v>0</v>
      </c>
      <c r="J17" s="40">
        <f t="shared" si="0"/>
        <v>116037</v>
      </c>
      <c r="K17" s="40">
        <f t="shared" si="1"/>
        <v>116037</v>
      </c>
      <c r="L17" s="40">
        <f>42278.36-0.36</f>
        <v>42278</v>
      </c>
      <c r="M17" s="40">
        <f t="shared" si="6"/>
        <v>4208</v>
      </c>
      <c r="N17" s="40">
        <v>38070</v>
      </c>
      <c r="O17" s="40">
        <v>42301.3</v>
      </c>
      <c r="P17" s="40">
        <v>0</v>
      </c>
      <c r="Q17" s="40">
        <v>39681.3</v>
      </c>
      <c r="R17" s="40">
        <f t="shared" si="2"/>
        <v>120052.6</v>
      </c>
      <c r="S17" s="40">
        <f t="shared" si="3"/>
        <v>120052.6</v>
      </c>
      <c r="T17" s="40">
        <v>39667.19</v>
      </c>
      <c r="U17" s="40">
        <v>39667.19</v>
      </c>
      <c r="V17" s="40">
        <v>39667.19</v>
      </c>
      <c r="W17" s="40">
        <f t="shared" si="10"/>
        <v>119001.57</v>
      </c>
      <c r="X17" s="40">
        <v>23579.16</v>
      </c>
      <c r="Y17" s="40">
        <v>23579.16</v>
      </c>
      <c r="Z17" s="40">
        <f>11781.97-0.46</f>
        <v>11781.51</v>
      </c>
      <c r="AA17" s="40">
        <f t="shared" si="8"/>
        <v>58939.83</v>
      </c>
      <c r="AB17" s="40">
        <f t="shared" si="4"/>
        <v>414031</v>
      </c>
      <c r="AC17" s="40">
        <f t="shared" si="5"/>
        <v>0</v>
      </c>
      <c r="AD17" s="40">
        <f t="shared" si="9"/>
        <v>414031</v>
      </c>
    </row>
    <row r="18" spans="1:30" s="29" customFormat="1" ht="39.75" customHeight="1">
      <c r="A18" s="28">
        <v>12</v>
      </c>
      <c r="B18" s="36" t="s">
        <v>6</v>
      </c>
      <c r="C18" s="19" t="s">
        <v>36</v>
      </c>
      <c r="D18" s="40">
        <v>89780</v>
      </c>
      <c r="E18" s="40">
        <v>7437.76</v>
      </c>
      <c r="F18" s="40">
        <v>112552.24</v>
      </c>
      <c r="G18" s="40">
        <v>12000</v>
      </c>
      <c r="H18" s="40">
        <v>108170</v>
      </c>
      <c r="I18" s="40">
        <v>18027.76</v>
      </c>
      <c r="J18" s="40">
        <f t="shared" si="0"/>
        <v>310502.24</v>
      </c>
      <c r="K18" s="40">
        <f t="shared" si="1"/>
        <v>347967.76</v>
      </c>
      <c r="L18" s="40">
        <f>98115.82-3.58</f>
        <v>98112.24</v>
      </c>
      <c r="M18" s="40">
        <f t="shared" si="6"/>
        <v>0</v>
      </c>
      <c r="N18" s="40">
        <v>98112.24</v>
      </c>
      <c r="O18" s="40">
        <v>101391.56</v>
      </c>
      <c r="P18" s="40">
        <v>19820</v>
      </c>
      <c r="Q18" s="40">
        <v>106691.56</v>
      </c>
      <c r="R18" s="40">
        <f t="shared" si="2"/>
        <v>306195.36</v>
      </c>
      <c r="S18" s="40">
        <f t="shared" si="3"/>
        <v>326015.36</v>
      </c>
      <c r="T18" s="40">
        <v>94347.99</v>
      </c>
      <c r="U18" s="40">
        <v>94347.99</v>
      </c>
      <c r="V18" s="40">
        <v>94347.99</v>
      </c>
      <c r="W18" s="40">
        <f t="shared" si="10"/>
        <v>283043.97000000003</v>
      </c>
      <c r="X18" s="40">
        <v>56082.8</v>
      </c>
      <c r="Y18" s="40">
        <v>56082.8</v>
      </c>
      <c r="Z18" s="40">
        <f>28023.27-5.96</f>
        <v>28017.31</v>
      </c>
      <c r="AA18" s="40">
        <f t="shared" si="8"/>
        <v>140182.91</v>
      </c>
      <c r="AB18" s="40">
        <f t="shared" si="4"/>
        <v>1039924.48</v>
      </c>
      <c r="AC18" s="40">
        <f t="shared" si="5"/>
        <v>57285.520000000004</v>
      </c>
      <c r="AD18" s="40">
        <f t="shared" si="9"/>
        <v>1097210</v>
      </c>
    </row>
    <row r="19" spans="1:30" s="29" customFormat="1" ht="39.75" customHeight="1">
      <c r="A19" s="28">
        <v>13</v>
      </c>
      <c r="B19" s="24" t="s">
        <v>5</v>
      </c>
      <c r="C19" s="19" t="s">
        <v>32</v>
      </c>
      <c r="D19" s="40">
        <v>21886</v>
      </c>
      <c r="E19" s="40">
        <v>0</v>
      </c>
      <c r="F19" s="40">
        <v>25377</v>
      </c>
      <c r="G19" s="40">
        <v>0</v>
      </c>
      <c r="H19" s="40">
        <v>25874</v>
      </c>
      <c r="I19" s="40">
        <v>0</v>
      </c>
      <c r="J19" s="40">
        <f t="shared" si="0"/>
        <v>73137</v>
      </c>
      <c r="K19" s="40">
        <f t="shared" si="1"/>
        <v>73137</v>
      </c>
      <c r="L19" s="40">
        <f>25916.89-0.89</f>
        <v>25916</v>
      </c>
      <c r="M19" s="40">
        <f t="shared" si="6"/>
        <v>48</v>
      </c>
      <c r="N19" s="40">
        <v>25868</v>
      </c>
      <c r="O19" s="40">
        <v>24698.77</v>
      </c>
      <c r="P19" s="40">
        <v>0</v>
      </c>
      <c r="Q19" s="40">
        <v>24698.77</v>
      </c>
      <c r="R19" s="40">
        <f t="shared" si="2"/>
        <v>75265.54000000001</v>
      </c>
      <c r="S19" s="40">
        <f t="shared" si="3"/>
        <v>75265.54000000001</v>
      </c>
      <c r="T19" s="40">
        <v>24689.99</v>
      </c>
      <c r="U19" s="40">
        <v>24689.99</v>
      </c>
      <c r="V19" s="40">
        <v>24689.99</v>
      </c>
      <c r="W19" s="40">
        <f t="shared" si="10"/>
        <v>74069.97</v>
      </c>
      <c r="X19" s="40">
        <v>14676.34</v>
      </c>
      <c r="Y19" s="40">
        <v>14676.34</v>
      </c>
      <c r="Z19" s="40">
        <f>7333.44-0.63</f>
        <v>7332.8099999999995</v>
      </c>
      <c r="AA19" s="40">
        <f t="shared" si="8"/>
        <v>36685.490000000005</v>
      </c>
      <c r="AB19" s="40">
        <f t="shared" si="4"/>
        <v>259158</v>
      </c>
      <c r="AC19" s="40">
        <f t="shared" si="5"/>
        <v>0</v>
      </c>
      <c r="AD19" s="40">
        <f t="shared" si="9"/>
        <v>259158</v>
      </c>
    </row>
    <row r="20" spans="1:30" s="29" customFormat="1" ht="73.5" customHeight="1">
      <c r="A20" s="28">
        <v>14</v>
      </c>
      <c r="B20" s="26" t="s">
        <v>43</v>
      </c>
      <c r="C20" s="19" t="s">
        <v>37</v>
      </c>
      <c r="D20" s="40">
        <v>191895</v>
      </c>
      <c r="E20" s="40">
        <v>43083.23</v>
      </c>
      <c r="F20" s="40">
        <v>240591.77</v>
      </c>
      <c r="G20" s="40">
        <v>138480</v>
      </c>
      <c r="H20" s="40">
        <v>230625</v>
      </c>
      <c r="I20" s="40">
        <v>123173.23</v>
      </c>
      <c r="J20" s="40">
        <f t="shared" si="0"/>
        <v>663111.77</v>
      </c>
      <c r="K20" s="40">
        <f t="shared" si="1"/>
        <v>967848.23</v>
      </c>
      <c r="L20" s="40">
        <f>205902.27-0.5</f>
        <v>205901.77</v>
      </c>
      <c r="M20" s="40">
        <f t="shared" si="6"/>
        <v>0</v>
      </c>
      <c r="N20" s="40">
        <v>205901.77</v>
      </c>
      <c r="O20" s="40">
        <v>230691.05</v>
      </c>
      <c r="P20" s="40">
        <v>178030</v>
      </c>
      <c r="Q20" s="40">
        <v>202694.95</v>
      </c>
      <c r="R20" s="40">
        <f t="shared" si="2"/>
        <v>639287.77</v>
      </c>
      <c r="S20" s="40">
        <f t="shared" si="3"/>
        <v>817317.77</v>
      </c>
      <c r="T20" s="40">
        <v>196035.75</v>
      </c>
      <c r="U20" s="40">
        <v>196035.75</v>
      </c>
      <c r="V20" s="40">
        <v>196035.75</v>
      </c>
      <c r="W20" s="40">
        <f t="shared" si="10"/>
        <v>588107.25</v>
      </c>
      <c r="X20" s="40">
        <v>116528.53</v>
      </c>
      <c r="Y20" s="40">
        <v>116528.53</v>
      </c>
      <c r="Z20" s="40">
        <f>58226.64-1.95</f>
        <v>58224.69</v>
      </c>
      <c r="AA20" s="40">
        <f t="shared" si="8"/>
        <v>291281.75</v>
      </c>
      <c r="AB20" s="40">
        <f t="shared" si="4"/>
        <v>2181788.54</v>
      </c>
      <c r="AC20" s="40">
        <f t="shared" si="5"/>
        <v>482766.46</v>
      </c>
      <c r="AD20" s="40">
        <f t="shared" si="9"/>
        <v>2664555</v>
      </c>
    </row>
    <row r="21" spans="1:30" s="29" customFormat="1" ht="62.25" customHeight="1">
      <c r="A21" s="28">
        <v>14</v>
      </c>
      <c r="B21" s="26" t="s">
        <v>52</v>
      </c>
      <c r="C21" s="19" t="s">
        <v>37</v>
      </c>
      <c r="D21" s="40">
        <v>28455</v>
      </c>
      <c r="E21" s="40">
        <v>0</v>
      </c>
      <c r="F21" s="40">
        <v>35675</v>
      </c>
      <c r="G21" s="40">
        <v>1190</v>
      </c>
      <c r="H21" s="40">
        <v>34500</v>
      </c>
      <c r="I21" s="40">
        <v>380</v>
      </c>
      <c r="J21" s="40">
        <f t="shared" si="0"/>
        <v>98630</v>
      </c>
      <c r="K21" s="40">
        <f t="shared" si="1"/>
        <v>100200</v>
      </c>
      <c r="L21" s="40">
        <f>31316.21-1.21</f>
        <v>31315</v>
      </c>
      <c r="M21" s="40">
        <f t="shared" si="6"/>
        <v>0</v>
      </c>
      <c r="N21" s="40">
        <v>31315</v>
      </c>
      <c r="O21" s="40">
        <v>32449.83</v>
      </c>
      <c r="P21" s="40">
        <v>2175</v>
      </c>
      <c r="Q21" s="40">
        <v>34139.83</v>
      </c>
      <c r="R21" s="40">
        <f t="shared" si="2"/>
        <v>97904.66</v>
      </c>
      <c r="S21" s="40">
        <f t="shared" si="3"/>
        <v>100079.66</v>
      </c>
      <c r="T21" s="40">
        <v>30214.08</v>
      </c>
      <c r="U21" s="40">
        <v>30214.08</v>
      </c>
      <c r="V21" s="40">
        <v>30214.08</v>
      </c>
      <c r="W21" s="40">
        <f t="shared" si="10"/>
        <v>90642.24</v>
      </c>
      <c r="X21" s="40">
        <v>17960</v>
      </c>
      <c r="Y21" s="40">
        <v>17960</v>
      </c>
      <c r="Z21" s="40">
        <f>8974.23-1.13</f>
        <v>8973.1</v>
      </c>
      <c r="AA21" s="40">
        <f t="shared" si="8"/>
        <v>44893.1</v>
      </c>
      <c r="AB21" s="40">
        <f t="shared" si="4"/>
        <v>332070</v>
      </c>
      <c r="AC21" s="40">
        <f t="shared" si="5"/>
        <v>3745</v>
      </c>
      <c r="AD21" s="40">
        <f t="shared" si="9"/>
        <v>335815</v>
      </c>
    </row>
    <row r="22" spans="1:30" s="29" customFormat="1" ht="57" customHeight="1">
      <c r="A22" s="28">
        <v>14</v>
      </c>
      <c r="B22" s="26" t="s">
        <v>51</v>
      </c>
      <c r="C22" s="19" t="s">
        <v>37</v>
      </c>
      <c r="D22" s="40">
        <v>23300</v>
      </c>
      <c r="E22" s="40">
        <v>1442.28</v>
      </c>
      <c r="F22" s="40">
        <v>29212.72</v>
      </c>
      <c r="G22" s="40">
        <v>12090</v>
      </c>
      <c r="H22" s="40">
        <v>28250</v>
      </c>
      <c r="I22" s="40">
        <v>19202.28</v>
      </c>
      <c r="J22" s="40">
        <f t="shared" si="0"/>
        <v>80762.72</v>
      </c>
      <c r="K22" s="40">
        <f t="shared" si="1"/>
        <v>113497.28</v>
      </c>
      <c r="L22" s="40">
        <f>25646.13-3.41</f>
        <v>25642.72</v>
      </c>
      <c r="M22" s="40">
        <f t="shared" si="6"/>
        <v>0</v>
      </c>
      <c r="N22" s="40">
        <v>25642.72</v>
      </c>
      <c r="O22" s="40">
        <v>26572.36</v>
      </c>
      <c r="P22" s="40">
        <v>17385</v>
      </c>
      <c r="Q22" s="40">
        <v>27957.36</v>
      </c>
      <c r="R22" s="40">
        <f t="shared" si="2"/>
        <v>80172.44</v>
      </c>
      <c r="S22" s="40">
        <f t="shared" si="3"/>
        <v>97557.44</v>
      </c>
      <c r="T22" s="40">
        <v>24743.55</v>
      </c>
      <c r="U22" s="40">
        <v>24743.55</v>
      </c>
      <c r="V22" s="40">
        <v>24743.55</v>
      </c>
      <c r="W22" s="40">
        <f t="shared" si="10"/>
        <v>74230.65</v>
      </c>
      <c r="X22" s="40">
        <v>14708.18</v>
      </c>
      <c r="Y22" s="40">
        <v>14708.18</v>
      </c>
      <c r="Z22" s="40">
        <f>7349.35-6.08</f>
        <v>7343.27</v>
      </c>
      <c r="AA22" s="40">
        <f t="shared" si="8"/>
        <v>36759.630000000005</v>
      </c>
      <c r="AB22" s="40">
        <f t="shared" si="4"/>
        <v>271925.44</v>
      </c>
      <c r="AC22" s="40">
        <f t="shared" si="5"/>
        <v>50119.56</v>
      </c>
      <c r="AD22" s="40">
        <f t="shared" si="9"/>
        <v>322045</v>
      </c>
    </row>
    <row r="23" spans="1:30" s="29" customFormat="1" ht="39.75" customHeight="1">
      <c r="A23" s="28">
        <v>15</v>
      </c>
      <c r="B23" s="26" t="s">
        <v>14</v>
      </c>
      <c r="C23" s="19" t="s">
        <v>29</v>
      </c>
      <c r="D23" s="40">
        <v>28740</v>
      </c>
      <c r="E23" s="40">
        <v>0</v>
      </c>
      <c r="F23" s="40">
        <v>32315</v>
      </c>
      <c r="G23" s="40">
        <v>0</v>
      </c>
      <c r="H23" s="40">
        <v>31675</v>
      </c>
      <c r="I23" s="40">
        <v>0</v>
      </c>
      <c r="J23" s="40">
        <f t="shared" si="0"/>
        <v>92730</v>
      </c>
      <c r="K23" s="40">
        <f t="shared" si="1"/>
        <v>92730</v>
      </c>
      <c r="L23" s="40">
        <f>31689.47-4.47</f>
        <v>31685</v>
      </c>
      <c r="M23" s="40">
        <f t="shared" si="6"/>
        <v>195</v>
      </c>
      <c r="N23" s="40">
        <v>31490</v>
      </c>
      <c r="O23" s="40">
        <v>29752.6</v>
      </c>
      <c r="P23" s="40">
        <v>0</v>
      </c>
      <c r="Q23" s="40">
        <v>27662.6</v>
      </c>
      <c r="R23" s="40">
        <f t="shared" si="2"/>
        <v>88905.2</v>
      </c>
      <c r="S23" s="40">
        <f t="shared" si="3"/>
        <v>88905.2</v>
      </c>
      <c r="T23" s="40">
        <v>27652.76</v>
      </c>
      <c r="U23" s="40">
        <v>27652.76</v>
      </c>
      <c r="V23" s="40">
        <v>27652.76</v>
      </c>
      <c r="W23" s="40">
        <f t="shared" si="10"/>
        <v>82958.28</v>
      </c>
      <c r="X23" s="40">
        <v>16437.49</v>
      </c>
      <c r="Y23" s="40">
        <v>16437.49</v>
      </c>
      <c r="Z23" s="40">
        <f>8213.42-1.88</f>
        <v>8211.54</v>
      </c>
      <c r="AA23" s="40">
        <f t="shared" si="8"/>
        <v>41086.520000000004</v>
      </c>
      <c r="AB23" s="40">
        <f t="shared" si="4"/>
        <v>305680</v>
      </c>
      <c r="AC23" s="40">
        <f t="shared" si="5"/>
        <v>0</v>
      </c>
      <c r="AD23" s="40">
        <f t="shared" si="9"/>
        <v>305680</v>
      </c>
    </row>
    <row r="24" spans="1:30" s="29" customFormat="1" ht="39.75" customHeight="1">
      <c r="A24" s="28">
        <v>16</v>
      </c>
      <c r="B24" s="26" t="s">
        <v>15</v>
      </c>
      <c r="C24" s="37" t="s">
        <v>31</v>
      </c>
      <c r="D24" s="40">
        <v>85890</v>
      </c>
      <c r="E24" s="40">
        <v>108244.67</v>
      </c>
      <c r="F24" s="40">
        <v>107680.33</v>
      </c>
      <c r="G24" s="40">
        <v>195965</v>
      </c>
      <c r="H24" s="40">
        <v>107265</v>
      </c>
      <c r="I24" s="40">
        <v>171384.67</v>
      </c>
      <c r="J24" s="40">
        <f t="shared" si="0"/>
        <v>300835.33</v>
      </c>
      <c r="K24" s="40">
        <f t="shared" si="1"/>
        <v>776429.67</v>
      </c>
      <c r="L24" s="40">
        <f>97639.72-4.39</f>
        <v>97635.33</v>
      </c>
      <c r="M24" s="40">
        <f t="shared" si="6"/>
        <v>0</v>
      </c>
      <c r="N24" s="40">
        <v>97635.33</v>
      </c>
      <c r="O24" s="40">
        <v>97398.57</v>
      </c>
      <c r="P24" s="40">
        <v>216805</v>
      </c>
      <c r="Q24" s="40">
        <v>102623.57</v>
      </c>
      <c r="R24" s="40">
        <f t="shared" si="2"/>
        <v>297657.47000000003</v>
      </c>
      <c r="S24" s="40">
        <f t="shared" si="3"/>
        <v>514462.47000000003</v>
      </c>
      <c r="T24" s="40">
        <v>90581.34</v>
      </c>
      <c r="U24" s="40">
        <v>90581.34</v>
      </c>
      <c r="V24" s="40">
        <v>90581.34</v>
      </c>
      <c r="W24" s="40">
        <f t="shared" si="10"/>
        <v>271744.02</v>
      </c>
      <c r="X24" s="40">
        <v>53843.8</v>
      </c>
      <c r="Y24" s="40">
        <v>53843.8</v>
      </c>
      <c r="Z24" s="40">
        <f>26904.49-3.25</f>
        <v>26901.24</v>
      </c>
      <c r="AA24" s="40">
        <f t="shared" si="8"/>
        <v>134588.84000000003</v>
      </c>
      <c r="AB24" s="40">
        <f t="shared" si="4"/>
        <v>1004825.6600000001</v>
      </c>
      <c r="AC24" s="40">
        <f t="shared" si="5"/>
        <v>692399.34</v>
      </c>
      <c r="AD24" s="40">
        <f t="shared" si="9"/>
        <v>1697225</v>
      </c>
    </row>
    <row r="25" spans="1:30" s="29" customFormat="1" ht="39.75" customHeight="1">
      <c r="A25" s="28">
        <v>17</v>
      </c>
      <c r="B25" s="27" t="s">
        <v>12</v>
      </c>
      <c r="C25" s="20" t="s">
        <v>24</v>
      </c>
      <c r="D25" s="40">
        <v>17445</v>
      </c>
      <c r="E25" s="40">
        <v>0</v>
      </c>
      <c r="F25" s="40">
        <v>28459</v>
      </c>
      <c r="G25" s="40">
        <v>0</v>
      </c>
      <c r="H25" s="40">
        <v>35678</v>
      </c>
      <c r="I25" s="40">
        <v>0</v>
      </c>
      <c r="J25" s="40">
        <f t="shared" si="0"/>
        <v>81582</v>
      </c>
      <c r="K25" s="40">
        <f t="shared" si="1"/>
        <v>81582</v>
      </c>
      <c r="L25" s="40">
        <f>76215.04-0.04</f>
        <v>76215</v>
      </c>
      <c r="M25" s="40">
        <f t="shared" si="6"/>
        <v>47304</v>
      </c>
      <c r="N25" s="40">
        <v>28911</v>
      </c>
      <c r="O25" s="40">
        <v>73198.69</v>
      </c>
      <c r="P25" s="40">
        <v>0</v>
      </c>
      <c r="Q25" s="40">
        <v>73198.69</v>
      </c>
      <c r="R25" s="40">
        <f t="shared" si="2"/>
        <v>175308.38</v>
      </c>
      <c r="S25" s="40">
        <f t="shared" si="3"/>
        <v>175308.38</v>
      </c>
      <c r="T25" s="40">
        <v>73172.66</v>
      </c>
      <c r="U25" s="40">
        <v>73172.66</v>
      </c>
      <c r="V25" s="40">
        <v>73172.66</v>
      </c>
      <c r="W25" s="40">
        <f t="shared" si="10"/>
        <v>219517.98</v>
      </c>
      <c r="X25" s="40">
        <v>43495.65</v>
      </c>
      <c r="Y25" s="40">
        <v>43495.65</v>
      </c>
      <c r="Z25" s="40">
        <f>21733.75-0.41</f>
        <v>21733.34</v>
      </c>
      <c r="AA25" s="40">
        <f t="shared" si="8"/>
        <v>108724.64000000001</v>
      </c>
      <c r="AB25" s="40">
        <f t="shared" si="4"/>
        <v>585133</v>
      </c>
      <c r="AC25" s="40">
        <f t="shared" si="5"/>
        <v>0</v>
      </c>
      <c r="AD25" s="40">
        <f t="shared" si="9"/>
        <v>585133</v>
      </c>
    </row>
    <row r="26" spans="1:30" s="29" customFormat="1" ht="39.75" customHeight="1">
      <c r="A26" s="28">
        <v>18</v>
      </c>
      <c r="B26" s="27" t="s">
        <v>11</v>
      </c>
      <c r="C26" s="20" t="s">
        <v>26</v>
      </c>
      <c r="D26" s="40">
        <v>10222</v>
      </c>
      <c r="E26" s="40">
        <v>0</v>
      </c>
      <c r="F26" s="40">
        <v>13514</v>
      </c>
      <c r="G26" s="40">
        <v>0</v>
      </c>
      <c r="H26" s="40">
        <v>17283</v>
      </c>
      <c r="I26" s="40">
        <v>0</v>
      </c>
      <c r="J26" s="40">
        <f t="shared" si="0"/>
        <v>41019</v>
      </c>
      <c r="K26" s="40">
        <f t="shared" si="1"/>
        <v>41019</v>
      </c>
      <c r="L26" s="40">
        <f>25434.1-0.1</f>
        <v>25434</v>
      </c>
      <c r="M26" s="40">
        <f t="shared" si="6"/>
        <v>11117</v>
      </c>
      <c r="N26" s="40">
        <v>14317</v>
      </c>
      <c r="O26" s="40">
        <v>24547.72</v>
      </c>
      <c r="P26" s="40">
        <v>0</v>
      </c>
      <c r="Q26" s="40">
        <v>24547.72</v>
      </c>
      <c r="R26" s="40">
        <f t="shared" si="2"/>
        <v>63412.44</v>
      </c>
      <c r="S26" s="40">
        <f t="shared" si="3"/>
        <v>63412.44</v>
      </c>
      <c r="T26" s="40">
        <v>24538.99</v>
      </c>
      <c r="U26" s="40">
        <v>24538.99</v>
      </c>
      <c r="V26" s="40">
        <v>24538.99</v>
      </c>
      <c r="W26" s="40">
        <f t="shared" si="10"/>
        <v>73616.97</v>
      </c>
      <c r="X26" s="40">
        <v>14586.59</v>
      </c>
      <c r="Y26" s="40">
        <v>14586.59</v>
      </c>
      <c r="Z26" s="40">
        <f>7288.58-0.17</f>
        <v>7288.41</v>
      </c>
      <c r="AA26" s="40">
        <f t="shared" si="8"/>
        <v>36461.59</v>
      </c>
      <c r="AB26" s="40">
        <f t="shared" si="4"/>
        <v>214510</v>
      </c>
      <c r="AC26" s="40">
        <f t="shared" si="5"/>
        <v>0</v>
      </c>
      <c r="AD26" s="40">
        <f t="shared" si="9"/>
        <v>214510</v>
      </c>
    </row>
    <row r="27" spans="1:30" s="29" customFormat="1" ht="39.75" customHeight="1">
      <c r="A27" s="28">
        <v>19</v>
      </c>
      <c r="B27" s="27" t="s">
        <v>9</v>
      </c>
      <c r="C27" s="20" t="s">
        <v>23</v>
      </c>
      <c r="D27" s="40">
        <v>69240</v>
      </c>
      <c r="E27" s="40">
        <v>0</v>
      </c>
      <c r="F27" s="40">
        <v>85140</v>
      </c>
      <c r="G27" s="40">
        <v>0</v>
      </c>
      <c r="H27" s="40">
        <v>84250</v>
      </c>
      <c r="I27" s="40">
        <v>0</v>
      </c>
      <c r="J27" s="40">
        <f t="shared" si="0"/>
        <v>238630</v>
      </c>
      <c r="K27" s="40">
        <f t="shared" si="1"/>
        <v>238630</v>
      </c>
      <c r="L27" s="40">
        <f>84251.34-0.34</f>
        <v>84251</v>
      </c>
      <c r="M27" s="40">
        <f t="shared" si="6"/>
        <v>221</v>
      </c>
      <c r="N27" s="40">
        <v>84030</v>
      </c>
      <c r="O27" s="40">
        <v>81315.17</v>
      </c>
      <c r="P27" s="40">
        <v>0</v>
      </c>
      <c r="Q27" s="40">
        <v>81315.17</v>
      </c>
      <c r="R27" s="40">
        <f t="shared" si="2"/>
        <v>246660.34</v>
      </c>
      <c r="S27" s="40">
        <f t="shared" si="3"/>
        <v>246660.34</v>
      </c>
      <c r="T27" s="40">
        <v>81286.25</v>
      </c>
      <c r="U27" s="40">
        <v>81286.25</v>
      </c>
      <c r="V27" s="40">
        <v>81286.25</v>
      </c>
      <c r="W27" s="40">
        <f t="shared" si="10"/>
        <v>243858.75</v>
      </c>
      <c r="X27" s="40">
        <v>48318.57</v>
      </c>
      <c r="Y27" s="40">
        <v>48318.57</v>
      </c>
      <c r="Z27" s="40">
        <f>24143.67-0.9</f>
        <v>24142.769999999997</v>
      </c>
      <c r="AA27" s="40">
        <f t="shared" si="8"/>
        <v>120779.91</v>
      </c>
      <c r="AB27" s="40">
        <f t="shared" si="4"/>
        <v>849929</v>
      </c>
      <c r="AC27" s="40">
        <f t="shared" si="5"/>
        <v>0</v>
      </c>
      <c r="AD27" s="40">
        <f t="shared" si="9"/>
        <v>849929</v>
      </c>
    </row>
    <row r="28" spans="1:30" s="29" customFormat="1" ht="39.75" customHeight="1">
      <c r="A28" s="28">
        <v>20</v>
      </c>
      <c r="B28" s="38" t="s">
        <v>10</v>
      </c>
      <c r="C28" s="20" t="s">
        <v>21</v>
      </c>
      <c r="D28" s="40">
        <v>18673</v>
      </c>
      <c r="E28" s="40">
        <v>0</v>
      </c>
      <c r="F28" s="40">
        <v>27156</v>
      </c>
      <c r="G28" s="40">
        <v>0</v>
      </c>
      <c r="H28" s="40">
        <v>27933</v>
      </c>
      <c r="I28" s="40">
        <v>0</v>
      </c>
      <c r="J28" s="40">
        <f t="shared" si="0"/>
        <v>73762</v>
      </c>
      <c r="K28" s="40">
        <f t="shared" si="1"/>
        <v>73762</v>
      </c>
      <c r="L28" s="40">
        <f>51976.58-0.58</f>
        <v>51976</v>
      </c>
      <c r="M28" s="40">
        <f t="shared" si="6"/>
        <v>30300</v>
      </c>
      <c r="N28" s="40">
        <v>21676</v>
      </c>
      <c r="O28" s="40">
        <v>50190.92</v>
      </c>
      <c r="P28" s="40">
        <v>0</v>
      </c>
      <c r="Q28" s="40">
        <v>50190.92</v>
      </c>
      <c r="R28" s="40">
        <f t="shared" si="2"/>
        <v>122057.84</v>
      </c>
      <c r="S28" s="40">
        <f t="shared" si="3"/>
        <v>122057.84</v>
      </c>
      <c r="T28" s="40">
        <v>50173.07</v>
      </c>
      <c r="U28" s="40">
        <v>50173.07</v>
      </c>
      <c r="V28" s="40">
        <v>50173.07</v>
      </c>
      <c r="W28" s="40">
        <f t="shared" si="10"/>
        <v>150519.21</v>
      </c>
      <c r="X28" s="40">
        <v>29824.12</v>
      </c>
      <c r="Y28" s="40">
        <v>29824.12</v>
      </c>
      <c r="Z28" s="40">
        <f>14902.41-0.7</f>
        <v>14901.71</v>
      </c>
      <c r="AA28" s="40">
        <f t="shared" si="8"/>
        <v>74549.95</v>
      </c>
      <c r="AB28" s="40">
        <f t="shared" si="4"/>
        <v>420889</v>
      </c>
      <c r="AC28" s="40">
        <f t="shared" si="5"/>
        <v>0</v>
      </c>
      <c r="AD28" s="40">
        <f t="shared" si="9"/>
        <v>420889</v>
      </c>
    </row>
    <row r="29" spans="1:30" s="29" customFormat="1" ht="39.75" customHeight="1">
      <c r="A29" s="28">
        <v>21</v>
      </c>
      <c r="B29" s="35" t="s">
        <v>44</v>
      </c>
      <c r="C29" s="20" t="s">
        <v>46</v>
      </c>
      <c r="D29" s="40">
        <v>24798</v>
      </c>
      <c r="E29" s="40">
        <v>0</v>
      </c>
      <c r="F29" s="40">
        <v>31016</v>
      </c>
      <c r="G29" s="40">
        <v>0</v>
      </c>
      <c r="H29" s="40">
        <v>27223</v>
      </c>
      <c r="I29" s="40">
        <v>0</v>
      </c>
      <c r="J29" s="40">
        <f t="shared" si="0"/>
        <v>83037</v>
      </c>
      <c r="K29" s="40">
        <f t="shared" si="1"/>
        <v>83037</v>
      </c>
      <c r="L29" s="40">
        <f>27296.62-0.62</f>
        <v>27296</v>
      </c>
      <c r="M29" s="40">
        <f t="shared" si="6"/>
        <v>147</v>
      </c>
      <c r="N29" s="40">
        <v>27149</v>
      </c>
      <c r="O29" s="40">
        <v>26345.33</v>
      </c>
      <c r="P29" s="40">
        <v>0</v>
      </c>
      <c r="Q29" s="40">
        <v>26345.33</v>
      </c>
      <c r="R29" s="40">
        <f t="shared" si="2"/>
        <v>79839.66</v>
      </c>
      <c r="S29" s="40">
        <f t="shared" si="3"/>
        <v>79839.66</v>
      </c>
      <c r="T29" s="40">
        <v>26335.96</v>
      </c>
      <c r="U29" s="40">
        <v>26335.96</v>
      </c>
      <c r="V29" s="40">
        <v>26335.96</v>
      </c>
      <c r="W29" s="40">
        <f t="shared" si="10"/>
        <v>79007.88</v>
      </c>
      <c r="X29" s="40">
        <v>15654.75</v>
      </c>
      <c r="Y29" s="40">
        <v>15654.75</v>
      </c>
      <c r="Z29" s="40">
        <f>7822.32-0.36</f>
        <v>7821.96</v>
      </c>
      <c r="AA29" s="40">
        <f t="shared" si="8"/>
        <v>39131.46</v>
      </c>
      <c r="AB29" s="40">
        <f t="shared" si="4"/>
        <v>281016</v>
      </c>
      <c r="AC29" s="40">
        <f t="shared" si="5"/>
        <v>0</v>
      </c>
      <c r="AD29" s="40">
        <f t="shared" si="9"/>
        <v>281016</v>
      </c>
    </row>
    <row r="30" spans="1:30" s="29" customFormat="1" ht="39.75" customHeight="1">
      <c r="A30" s="28">
        <v>22</v>
      </c>
      <c r="B30" s="39" t="s">
        <v>45</v>
      </c>
      <c r="C30" s="20" t="s">
        <v>47</v>
      </c>
      <c r="D30" s="40">
        <v>140181</v>
      </c>
      <c r="E30" s="40">
        <v>0</v>
      </c>
      <c r="F30" s="40">
        <v>175759</v>
      </c>
      <c r="G30" s="40">
        <v>50769</v>
      </c>
      <c r="H30" s="40">
        <v>169290</v>
      </c>
      <c r="I30" s="40">
        <v>26779</v>
      </c>
      <c r="J30" s="40">
        <f t="shared" si="0"/>
        <v>485230</v>
      </c>
      <c r="K30" s="40">
        <f t="shared" si="1"/>
        <v>562778</v>
      </c>
      <c r="L30" s="40">
        <f>153574.95-0.95</f>
        <v>153574</v>
      </c>
      <c r="M30" s="40">
        <f t="shared" si="6"/>
        <v>0</v>
      </c>
      <c r="N30" s="40">
        <v>153574</v>
      </c>
      <c r="O30" s="40">
        <v>174492.40000000002</v>
      </c>
      <c r="P30" s="40">
        <v>51632</v>
      </c>
      <c r="Q30" s="40">
        <v>153060.88</v>
      </c>
      <c r="R30" s="40">
        <f t="shared" si="2"/>
        <v>481127.28</v>
      </c>
      <c r="S30" s="40">
        <f t="shared" si="3"/>
        <v>532759.28</v>
      </c>
      <c r="T30" s="40">
        <v>148614.76</v>
      </c>
      <c r="U30" s="40">
        <v>148614.76</v>
      </c>
      <c r="V30" s="40">
        <v>148614.76</v>
      </c>
      <c r="W30" s="40">
        <f t="shared" si="10"/>
        <v>445844.28</v>
      </c>
      <c r="X30" s="40">
        <v>88340.32</v>
      </c>
      <c r="Y30" s="40">
        <v>88340.32</v>
      </c>
      <c r="Z30" s="40">
        <f>44141.65-0.85</f>
        <v>44140.8</v>
      </c>
      <c r="AA30" s="40">
        <f t="shared" si="8"/>
        <v>220821.44</v>
      </c>
      <c r="AB30" s="40">
        <f t="shared" si="4"/>
        <v>1633023</v>
      </c>
      <c r="AC30" s="40">
        <f t="shared" si="5"/>
        <v>129180</v>
      </c>
      <c r="AD30" s="40">
        <f t="shared" si="9"/>
        <v>1762203</v>
      </c>
    </row>
    <row r="31" spans="1:32" ht="41.25" customHeight="1">
      <c r="A31" s="15"/>
      <c r="B31" s="2" t="s">
        <v>2</v>
      </c>
      <c r="C31" s="21"/>
      <c r="D31" s="10">
        <f aca="true" t="shared" si="11" ref="D31:O31">SUM(D6:D30)</f>
        <v>1409897</v>
      </c>
      <c r="E31" s="10">
        <f t="shared" si="11"/>
        <v>325442.69</v>
      </c>
      <c r="F31" s="10">
        <f t="shared" si="11"/>
        <v>1748582.31</v>
      </c>
      <c r="G31" s="10">
        <f t="shared" si="11"/>
        <v>710459</v>
      </c>
      <c r="H31" s="10">
        <f t="shared" si="11"/>
        <v>1763633</v>
      </c>
      <c r="I31" s="10">
        <f t="shared" si="11"/>
        <v>674071.6900000001</v>
      </c>
      <c r="J31" s="10">
        <f t="shared" si="11"/>
        <v>4922112.3100000005</v>
      </c>
      <c r="K31" s="10">
        <f t="shared" si="11"/>
        <v>6632085.69</v>
      </c>
      <c r="L31" s="10">
        <f t="shared" si="11"/>
        <v>1728846.31</v>
      </c>
      <c r="M31" s="10">
        <f t="shared" si="11"/>
        <v>139146</v>
      </c>
      <c r="N31" s="10">
        <f t="shared" si="11"/>
        <v>1589700.31</v>
      </c>
      <c r="O31" s="10">
        <f t="shared" si="11"/>
        <v>1855362.58</v>
      </c>
      <c r="P31" s="10">
        <f aca="true" t="shared" si="12" ref="P31:AD31">SUM(P6:P30)</f>
        <v>989826</v>
      </c>
      <c r="Q31" s="10">
        <f t="shared" si="12"/>
        <v>1834332.9600000004</v>
      </c>
      <c r="R31" s="10">
        <f t="shared" si="12"/>
        <v>5279395.8500000015</v>
      </c>
      <c r="S31" s="10">
        <f t="shared" si="12"/>
        <v>6269221.8500000015</v>
      </c>
      <c r="T31" s="10">
        <f t="shared" si="12"/>
        <v>1729260.0000000002</v>
      </c>
      <c r="U31" s="10">
        <f t="shared" si="12"/>
        <v>1729260.0000000002</v>
      </c>
      <c r="V31" s="10">
        <f t="shared" si="12"/>
        <v>1729260.0000000002</v>
      </c>
      <c r="W31" s="10">
        <f t="shared" si="12"/>
        <v>5187780</v>
      </c>
      <c r="X31" s="10">
        <f t="shared" si="12"/>
        <v>1027915.2</v>
      </c>
      <c r="Y31" s="10">
        <f t="shared" si="12"/>
        <v>1027915.2</v>
      </c>
      <c r="Z31" s="10">
        <f t="shared" si="12"/>
        <v>513167.06</v>
      </c>
      <c r="AA31" s="10">
        <f t="shared" si="12"/>
        <v>2568997.4600000004</v>
      </c>
      <c r="AB31" s="10">
        <f t="shared" si="12"/>
        <v>17958285.619999997</v>
      </c>
      <c r="AC31" s="10">
        <f t="shared" si="12"/>
        <v>2699799.38</v>
      </c>
      <c r="AD31" s="10">
        <f t="shared" si="12"/>
        <v>20658085</v>
      </c>
      <c r="AF31" s="23"/>
    </row>
    <row r="32" spans="1:32" ht="41.25" customHeight="1">
      <c r="A32" s="42"/>
      <c r="B32" s="8"/>
      <c r="C32" s="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F32" s="23"/>
    </row>
    <row r="33" spans="2:28" ht="30" customHeight="1"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30" ht="99.75" customHeight="1">
      <c r="A34" s="16" t="s">
        <v>0</v>
      </c>
      <c r="B34" s="7" t="s">
        <v>1</v>
      </c>
      <c r="C34" s="18" t="s">
        <v>20</v>
      </c>
      <c r="D34" s="6" t="s">
        <v>74</v>
      </c>
      <c r="E34" s="6" t="s">
        <v>56</v>
      </c>
      <c r="F34" s="6" t="s">
        <v>75</v>
      </c>
      <c r="G34" s="6" t="s">
        <v>60</v>
      </c>
      <c r="H34" s="6" t="s">
        <v>80</v>
      </c>
      <c r="I34" s="6" t="s">
        <v>61</v>
      </c>
      <c r="J34" s="6" t="s">
        <v>54</v>
      </c>
      <c r="K34" s="6" t="s">
        <v>57</v>
      </c>
      <c r="L34" s="6" t="s">
        <v>62</v>
      </c>
      <c r="M34" s="6" t="s">
        <v>81</v>
      </c>
      <c r="N34" s="6" t="s">
        <v>82</v>
      </c>
      <c r="O34" s="6" t="s">
        <v>78</v>
      </c>
      <c r="P34" s="6" t="s">
        <v>76</v>
      </c>
      <c r="Q34" s="6" t="s">
        <v>83</v>
      </c>
      <c r="R34" s="6" t="s">
        <v>63</v>
      </c>
      <c r="S34" s="6" t="s">
        <v>77</v>
      </c>
      <c r="T34" s="6" t="s">
        <v>64</v>
      </c>
      <c r="U34" s="6" t="s">
        <v>65</v>
      </c>
      <c r="V34" s="6" t="s">
        <v>66</v>
      </c>
      <c r="W34" s="6" t="s">
        <v>67</v>
      </c>
      <c r="X34" s="6" t="s">
        <v>68</v>
      </c>
      <c r="Y34" s="6" t="s">
        <v>69</v>
      </c>
      <c r="Z34" s="6" t="s">
        <v>70</v>
      </c>
      <c r="AA34" s="6" t="s">
        <v>71</v>
      </c>
      <c r="AB34" s="6" t="s">
        <v>55</v>
      </c>
      <c r="AC34" s="6" t="s">
        <v>58</v>
      </c>
      <c r="AD34" s="6" t="s">
        <v>59</v>
      </c>
    </row>
    <row r="35" spans="1:30" ht="40.5" customHeight="1">
      <c r="A35" s="14">
        <v>1</v>
      </c>
      <c r="B35" s="22" t="s">
        <v>16</v>
      </c>
      <c r="C35" s="20" t="s">
        <v>25</v>
      </c>
      <c r="D35" s="40">
        <v>27000</v>
      </c>
      <c r="E35" s="40">
        <v>0</v>
      </c>
      <c r="F35" s="40">
        <v>15300</v>
      </c>
      <c r="G35" s="40">
        <v>0</v>
      </c>
      <c r="H35" s="40">
        <v>40950</v>
      </c>
      <c r="I35" s="40">
        <v>0</v>
      </c>
      <c r="J35" s="40">
        <f>D35+F35+H35</f>
        <v>83250</v>
      </c>
      <c r="K35" s="40">
        <f>E35+J35+G35+I35</f>
        <v>83250</v>
      </c>
      <c r="L35" s="40">
        <f>44340-240</f>
        <v>44100</v>
      </c>
      <c r="M35" s="40">
        <f>L35-N35</f>
        <v>29250</v>
      </c>
      <c r="N35" s="40">
        <v>14850</v>
      </c>
      <c r="O35" s="40">
        <v>89355.78</v>
      </c>
      <c r="P35" s="40">
        <v>0</v>
      </c>
      <c r="Q35" s="40">
        <v>73605.78</v>
      </c>
      <c r="R35" s="40">
        <f>Q35+O35+N35</f>
        <v>177811.56</v>
      </c>
      <c r="S35" s="40">
        <f>R35+P35</f>
        <v>177811.56</v>
      </c>
      <c r="T35" s="40">
        <v>44340</v>
      </c>
      <c r="U35" s="40">
        <v>44340</v>
      </c>
      <c r="V35" s="40">
        <v>44340</v>
      </c>
      <c r="W35" s="40">
        <f>V35+U35+T35</f>
        <v>133020</v>
      </c>
      <c r="X35" s="40">
        <v>26356.8</v>
      </c>
      <c r="Y35" s="40">
        <v>26356.8</v>
      </c>
      <c r="Z35" s="40">
        <f>13692.84-138</f>
        <v>13554.84</v>
      </c>
      <c r="AA35" s="40">
        <f>Z35+Y35+X35</f>
        <v>66268.44</v>
      </c>
      <c r="AB35" s="40">
        <f>AA35+W35+R35+J35</f>
        <v>460350</v>
      </c>
      <c r="AC35" s="40">
        <f>E35+G35+I35+P35</f>
        <v>0</v>
      </c>
      <c r="AD35" s="40">
        <f>AB35+AC35</f>
        <v>460350</v>
      </c>
    </row>
    <row r="36" spans="1:30" ht="42.75" customHeight="1">
      <c r="A36" s="17"/>
      <c r="B36" s="2" t="s">
        <v>2</v>
      </c>
      <c r="C36" s="21"/>
      <c r="D36" s="10">
        <f aca="true" t="shared" si="13" ref="D36:AD36">D35</f>
        <v>27000</v>
      </c>
      <c r="E36" s="10">
        <f t="shared" si="13"/>
        <v>0</v>
      </c>
      <c r="F36" s="10">
        <f t="shared" si="13"/>
        <v>15300</v>
      </c>
      <c r="G36" s="10">
        <f t="shared" si="13"/>
        <v>0</v>
      </c>
      <c r="H36" s="10">
        <f t="shared" si="13"/>
        <v>40950</v>
      </c>
      <c r="I36" s="10">
        <f t="shared" si="13"/>
        <v>0</v>
      </c>
      <c r="J36" s="10">
        <f t="shared" si="13"/>
        <v>83250</v>
      </c>
      <c r="K36" s="10">
        <f t="shared" si="13"/>
        <v>83250</v>
      </c>
      <c r="L36" s="10">
        <f t="shared" si="13"/>
        <v>44100</v>
      </c>
      <c r="M36" s="10">
        <f t="shared" si="13"/>
        <v>29250</v>
      </c>
      <c r="N36" s="10">
        <f t="shared" si="13"/>
        <v>14850</v>
      </c>
      <c r="O36" s="10">
        <f t="shared" si="13"/>
        <v>89355.78</v>
      </c>
      <c r="P36" s="10">
        <f t="shared" si="13"/>
        <v>0</v>
      </c>
      <c r="Q36" s="10">
        <f t="shared" si="13"/>
        <v>73605.78</v>
      </c>
      <c r="R36" s="10">
        <f t="shared" si="13"/>
        <v>177811.56</v>
      </c>
      <c r="S36" s="10">
        <f t="shared" si="13"/>
        <v>177811.56</v>
      </c>
      <c r="T36" s="10">
        <f t="shared" si="13"/>
        <v>44340</v>
      </c>
      <c r="U36" s="10">
        <f t="shared" si="13"/>
        <v>44340</v>
      </c>
      <c r="V36" s="10">
        <f t="shared" si="13"/>
        <v>44340</v>
      </c>
      <c r="W36" s="10">
        <f t="shared" si="13"/>
        <v>133020</v>
      </c>
      <c r="X36" s="10">
        <f t="shared" si="13"/>
        <v>26356.8</v>
      </c>
      <c r="Y36" s="10">
        <f t="shared" si="13"/>
        <v>26356.8</v>
      </c>
      <c r="Z36" s="10">
        <f t="shared" si="13"/>
        <v>13554.84</v>
      </c>
      <c r="AA36" s="10">
        <f t="shared" si="13"/>
        <v>66268.44</v>
      </c>
      <c r="AB36" s="10">
        <f t="shared" si="13"/>
        <v>460350</v>
      </c>
      <c r="AC36" s="10">
        <f t="shared" si="13"/>
        <v>0</v>
      </c>
      <c r="AD36" s="10">
        <f t="shared" si="13"/>
        <v>460350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4" max="26" man="1"/>
  </rowBreaks>
  <colBreaks count="2" manualBreakCount="2">
    <brk id="13" max="49" man="1"/>
    <brk id="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2022-05-26T12:45:31Z</cp:lastPrinted>
  <dcterms:created xsi:type="dcterms:W3CDTF">2008-07-09T17:17:44Z</dcterms:created>
  <dcterms:modified xsi:type="dcterms:W3CDTF">2022-06-06T07:22:36Z</dcterms:modified>
  <cp:category/>
  <cp:version/>
  <cp:contentType/>
  <cp:contentStatus/>
</cp:coreProperties>
</file>